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codeName="ThisWorkbook"/>
  <mc:AlternateContent xmlns:mc="http://schemas.openxmlformats.org/markup-compatibility/2006">
    <mc:Choice Requires="x15">
      <x15ac:absPath xmlns:x15ac="http://schemas.microsoft.com/office/spreadsheetml/2010/11/ac" url="D:\★장다솔\★재무계약팀\1. 계약\2. 나라장터 입찰\25-037호_(FS) 호주 노샘 모듈러 기숙사 및 직업훈련센터 본 타당성조사\0. 계획 보고\붙임5. 입찰관련양식(25-037호, 호주 모듈러)\"/>
    </mc:Choice>
  </mc:AlternateContent>
  <xr:revisionPtr revIDLastSave="0" documentId="13_ncr:1_{8658E5C9-7101-41D3-B579-D2373E64E9B8}" xr6:coauthVersionLast="47" xr6:coauthVersionMax="47" xr10:uidLastSave="{00000000-0000-0000-0000-000000000000}"/>
  <bookViews>
    <workbookView xWindow="-120" yWindow="-120" windowWidth="29040" windowHeight="15720" tabRatio="598" xr2:uid="{00000000-000D-0000-FFFF-FFFF00000000}"/>
  </bookViews>
  <sheets>
    <sheet name="자체정량평가표" sheetId="2" r:id="rId1"/>
  </sheets>
  <definedNames>
    <definedName name="_xlnm.Print_Area" localSheetId="0">자체정량평가표!$A$1:$M$57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6" i="2" l="1"/>
  <c r="H55" i="2"/>
  <c r="G55" i="2"/>
  <c r="C56" i="2"/>
  <c r="M47" i="2"/>
  <c r="K47" i="2"/>
  <c r="I47" i="2"/>
  <c r="C47" i="2"/>
  <c r="I46" i="2"/>
  <c r="I45" i="2"/>
  <c r="I44" i="2"/>
  <c r="I43" i="2"/>
  <c r="K26" i="2"/>
  <c r="H25" i="2"/>
  <c r="H24" i="2"/>
  <c r="H23" i="2"/>
  <c r="H22" i="2"/>
  <c r="H10" i="2"/>
  <c r="I22" i="2" l="1"/>
  <c r="J22" i="2" s="1"/>
  <c r="L22" i="2" s="1"/>
  <c r="M22" i="2" s="1"/>
  <c r="I42" i="2"/>
  <c r="I41" i="2"/>
  <c r="I40" i="2"/>
  <c r="I39" i="2"/>
  <c r="G54" i="2" l="1"/>
  <c r="H54" i="2" s="1"/>
  <c r="H21" i="2"/>
  <c r="H20" i="2"/>
  <c r="H19" i="2"/>
  <c r="H18" i="2"/>
  <c r="I18" i="2" l="1"/>
  <c r="J18" i="2" s="1"/>
  <c r="L18" i="2" s="1"/>
  <c r="M18" i="2" s="1"/>
  <c r="H15" i="2"/>
  <c r="H16" i="2"/>
  <c r="H17" i="2"/>
  <c r="H14" i="2"/>
  <c r="H11" i="2"/>
  <c r="H12" i="2"/>
  <c r="H13" i="2"/>
  <c r="I38" i="2" l="1"/>
  <c r="I37" i="2"/>
  <c r="H36" i="2" l="1"/>
  <c r="I36" i="2" s="1"/>
  <c r="H35" i="2"/>
  <c r="I35" i="2" s="1"/>
  <c r="H34" i="2" l="1"/>
  <c r="I34" i="2" s="1"/>
  <c r="H33" i="2" l="1"/>
  <c r="H32" i="2"/>
  <c r="I32" i="2" l="1"/>
  <c r="I33" i="2"/>
  <c r="I31" i="2"/>
  <c r="J31" i="2" l="1"/>
  <c r="L31" i="2" s="1"/>
  <c r="M31" i="2" s="1"/>
  <c r="G52" i="2"/>
  <c r="H52" i="2" s="1"/>
  <c r="G53" i="2" l="1"/>
  <c r="H53" i="2" s="1"/>
  <c r="D6" i="2" l="1"/>
  <c r="I14" i="2" l="1"/>
  <c r="I10" i="2"/>
  <c r="D5" i="2" l="1"/>
  <c r="J10" i="2"/>
  <c r="L10" i="2" s="1"/>
  <c r="M10" i="2" s="1"/>
  <c r="J14" i="2"/>
  <c r="L14" i="2" s="1"/>
  <c r="M14" i="2" s="1"/>
  <c r="M26" i="2" l="1"/>
  <c r="D4" i="2" s="1"/>
  <c r="E4" i="2" s="1"/>
</calcChain>
</file>

<file path=xl/sharedStrings.xml><?xml version="1.0" encoding="utf-8"?>
<sst xmlns="http://schemas.openxmlformats.org/spreadsheetml/2006/main" count="160" uniqueCount="87">
  <si>
    <t>주1. 입찰참가자 제안서 평가 기준의 '1.기술능력평가 항목 및 배점'표 中 '①전문인력적정성' 내 분야별 배점 적용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</si>
  <si>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주2.
</t>
    </r>
    <r>
      <rPr>
        <sz val="11"/>
        <color rgb="FF000000"/>
        <rFont val="맑은 고딕"/>
        <family val="3"/>
        <charset val="129"/>
      </rPr>
      <t>(ⓓ 내용에 따라 적용되어야 하는 %) (ⓕ)</t>
    </r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</si>
  <si>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(ⓕ 내용에 따라 적용되어야 하는 %)  (ⓗ)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</si>
  <si>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②신청기업의 용역수행실적' 표의 평점 란 해당 % 적용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</si>
  <si>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③신청기업의 경영상태' 표의 평점 란 해당 % 적용</t>
    </r>
  </si>
  <si>
    <r>
      <t>(인정금액 ⓔ의 합계 
/ 사업예산)   (</t>
    </r>
    <r>
      <rPr>
        <sz val="11"/>
        <color rgb="FF000000"/>
        <rFont val="맑은 고딕"/>
        <family val="3"/>
        <charset val="129"/>
      </rPr>
      <t>ⓕ</t>
    </r>
    <r>
      <rPr>
        <sz val="9.35"/>
        <color rgb="FF000000"/>
        <rFont val="맑은 고딕"/>
        <family val="3"/>
        <charset val="129"/>
      </rPr>
      <t xml:space="preserve">) </t>
    </r>
    <r>
      <rPr>
        <sz val="11"/>
        <color rgb="FF000000"/>
        <rFont val="맑은 고딕"/>
        <family val="3"/>
        <charset val="129"/>
      </rPr>
      <t>%</t>
    </r>
  </si>
  <si>
    <r>
      <t>배점</t>
    </r>
    <r>
      <rPr>
        <vertAlign val="superscript"/>
        <sz val="11"/>
        <color rgb="FF000000"/>
        <rFont val="맑은 고딕"/>
        <family val="3"/>
        <charset val="129"/>
      </rPr>
      <t xml:space="preserve"> 주1.
</t>
    </r>
    <r>
      <rPr>
        <sz val="11"/>
        <color rgb="FF000000"/>
        <rFont val="맑은 고딕"/>
        <family val="3"/>
        <charset val="129"/>
      </rPr>
      <t>(ⓔ</t>
    </r>
    <r>
      <rPr>
        <sz val="9.35"/>
        <color rgb="FF000000"/>
        <rFont val="맑은 고딕"/>
        <family val="3"/>
        <charset val="129"/>
      </rPr>
      <t>)</t>
    </r>
  </si>
  <si>
    <r>
      <t>평점
(</t>
    </r>
    <r>
      <rPr>
        <sz val="11"/>
        <color rgb="FFFFFFFF"/>
        <rFont val="맑은 고딕"/>
        <family val="3"/>
        <charset val="129"/>
      </rPr>
      <t>ⓔ x ⓕ)</t>
    </r>
  </si>
  <si>
    <t>2. 신청기업의 용역수행 실적</t>
  </si>
  <si>
    <t>1) 전문인력 적정성 (책임연구원)</t>
  </si>
  <si>
    <t>회사명</t>
  </si>
  <si>
    <t>배점</t>
  </si>
  <si>
    <t>총점</t>
  </si>
  <si>
    <t>합 계</t>
  </si>
  <si>
    <t>분야</t>
  </si>
  <si>
    <t>사업명</t>
  </si>
  <si>
    <t>원</t>
  </si>
  <si>
    <t>합계</t>
  </si>
  <si>
    <t xml:space="preserve">분야 </t>
  </si>
  <si>
    <r>
      <t>인정금액 (</t>
    </r>
    <r>
      <rPr>
        <sz val="11"/>
        <color rgb="FF000000"/>
        <rFont val="맑은 고딕"/>
        <family val="3"/>
        <charset val="129"/>
      </rPr>
      <t>ⓔ</t>
    </r>
    <r>
      <rPr>
        <sz val="9.35"/>
        <color rgb="FF000000"/>
        <rFont val="맑은 고딕"/>
        <family val="3"/>
        <charset val="129"/>
      </rPr>
      <t xml:space="preserve"> = ⓒ x ⓓ)</t>
    </r>
    <r>
      <rPr>
        <sz val="11"/>
        <color rgb="FF000000"/>
        <rFont val="맑은 고딕"/>
        <family val="3"/>
        <charset val="129"/>
      </rPr>
      <t xml:space="preserve">
(본 용역 컨소시엄 지분율 반영)</t>
    </r>
  </si>
  <si>
    <r>
      <t>평점
(</t>
    </r>
    <r>
      <rPr>
        <sz val="11"/>
        <color rgb="FFFFFFFF"/>
        <rFont val="맑은 고딕"/>
        <family val="3"/>
        <charset val="129"/>
      </rPr>
      <t>ⓖ x ⓗ</t>
    </r>
    <r>
      <rPr>
        <sz val="9.35"/>
        <color rgb="FFFFFFFF"/>
        <rFont val="맑은 고딕"/>
        <family val="3"/>
        <charset val="129"/>
      </rPr>
      <t>)</t>
    </r>
  </si>
  <si>
    <t>1. 전문인력 적정성</t>
  </si>
  <si>
    <r>
      <t>전체금액 (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>)</t>
    </r>
  </si>
  <si>
    <t xml:space="preserve">3) 신청기업의 경영상태 </t>
  </si>
  <si>
    <t>3. 신청기업의 경영상태</t>
  </si>
  <si>
    <t>증빙 ref. no/page</t>
  </si>
  <si>
    <t>지분금액  (ⓐ x ⓑ)</t>
  </si>
  <si>
    <r>
      <t>지분금액 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=</t>
    </r>
    <r>
      <rPr>
        <sz val="11"/>
        <color rgb="FF000000"/>
        <rFont val="맑은 고딕"/>
        <family val="3"/>
        <charset val="129"/>
      </rPr>
      <t>ⓐ x ⓑ)</t>
    </r>
  </si>
  <si>
    <t>사업예산:</t>
  </si>
  <si>
    <t>평가결과</t>
  </si>
  <si>
    <t>책임연구원</t>
  </si>
  <si>
    <t>평가 항목</t>
  </si>
  <si>
    <t>사업실적</t>
  </si>
  <si>
    <t>신청기업:</t>
  </si>
  <si>
    <t>컨소시엄 구성</t>
  </si>
  <si>
    <r>
      <t>지분율 (</t>
    </r>
    <r>
      <rPr>
        <sz val="11"/>
        <color rgb="FF000000"/>
        <rFont val="맑은 고딕"/>
        <family val="3"/>
        <charset val="129"/>
      </rPr>
      <t>ⓓ)</t>
    </r>
  </si>
  <si>
    <r>
      <t>지분율 (ⓐ</t>
    </r>
    <r>
      <rPr>
        <sz val="9.35"/>
        <color rgb="FF000000"/>
        <rFont val="맑은 고딕"/>
        <family val="3"/>
        <charset val="129"/>
      </rPr>
      <t>)</t>
    </r>
  </si>
  <si>
    <r>
      <t>배점 (</t>
    </r>
    <r>
      <rPr>
        <sz val="11"/>
        <color rgb="FF000000"/>
        <rFont val="맑은 고딕"/>
        <family val="3"/>
        <charset val="129"/>
      </rPr>
      <t>ⓖ</t>
    </r>
    <r>
      <rPr>
        <sz val="9.35"/>
        <color rgb="FF000000"/>
        <rFont val="맑은 고딕"/>
        <family val="3"/>
        <charset val="129"/>
      </rPr>
      <t>)</t>
    </r>
  </si>
  <si>
    <t>2) 신청기업의 용역수행 실적 (기업 사업실적)</t>
  </si>
  <si>
    <r>
      <t>지분율 (</t>
    </r>
    <r>
      <rPr>
        <sz val="11"/>
        <color rgb="FF000000"/>
        <rFont val="맑은 고딕"/>
        <family val="3"/>
        <charset val="129"/>
      </rPr>
      <t>ⓑ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(해당실적 내 회사 용역 지분율)</t>
    </r>
  </si>
  <si>
    <r>
      <t>인정금액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(회사의 각 지분금액 합산)</t>
    </r>
  </si>
  <si>
    <t xml:space="preserve"> ** 붉은색 글씨 cell 작성 요망</t>
  </si>
  <si>
    <r>
      <t>(인정금액 ⓒ / 사업예산)  % (</t>
    </r>
    <r>
      <rPr>
        <sz val="11"/>
        <color rgb="FF000000"/>
        <rFont val="맑은 고딕"/>
        <family val="3"/>
        <charset val="129"/>
      </rPr>
      <t>ⓓ</t>
    </r>
    <r>
      <rPr>
        <sz val="9.35"/>
        <color rgb="FF000000"/>
        <rFont val="맑은 고딕"/>
        <family val="3"/>
        <charset val="129"/>
      </rPr>
      <t>)</t>
    </r>
  </si>
  <si>
    <t xml:space="preserve">주2. 입찰참가자 제안서 평가 기준 '주1) 계량평가(정량평가)세부 평가기준' 의 '①전문인력적정성 - 나. 분야별 책임연구원의 용역수행실적' 표의 평점 란 해당 % 적용 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</si>
  <si>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(각 신용등급에 따라 적용되어야 하는 %)  (ⓑ)</t>
    </r>
    <phoneticPr fontId="16" type="noConversion"/>
  </si>
  <si>
    <r>
      <t>컨소시엄간 배점 (ⓒ</t>
    </r>
    <r>
      <rPr>
        <sz val="9.35"/>
        <color rgb="FF000000"/>
        <rFont val="맑은 고딕"/>
        <family val="3"/>
        <charset val="129"/>
      </rPr>
      <t xml:space="preserve">= </t>
    </r>
    <r>
      <rPr>
        <sz val="11"/>
        <color rgb="FF000000"/>
        <rFont val="맑은 고딕"/>
        <family val="3"/>
        <charset val="129"/>
      </rPr>
      <t>8</t>
    </r>
    <r>
      <rPr>
        <sz val="9.35"/>
        <color rgb="FF000000"/>
        <rFont val="맑은 고딕"/>
        <family val="3"/>
        <charset val="129"/>
      </rPr>
      <t xml:space="preserve"> x ⓑ)</t>
    </r>
    <phoneticPr fontId="16" type="noConversion"/>
  </si>
  <si>
    <t>평점  (ⓐ x ⓒ)</t>
    <phoneticPr fontId="16" type="noConversion"/>
  </si>
  <si>
    <t>AAA</t>
    <phoneticPr fontId="16" type="noConversion"/>
  </si>
  <si>
    <t>신용등급</t>
    <phoneticPr fontId="16" type="noConversion"/>
  </si>
  <si>
    <t>AA+</t>
    <phoneticPr fontId="16" type="noConversion"/>
  </si>
  <si>
    <t>OOO 사업</t>
    <phoneticPr fontId="16" type="noConversion"/>
  </si>
  <si>
    <t>홍길동</t>
    <phoneticPr fontId="16" type="noConversion"/>
  </si>
  <si>
    <t>정량평가 B-1</t>
    <phoneticPr fontId="16" type="noConversion"/>
  </si>
  <si>
    <t>정량평가 B-2</t>
  </si>
  <si>
    <t>정량평가 B-3</t>
  </si>
  <si>
    <t>정량평가 B-4</t>
  </si>
  <si>
    <t>정량평가 C-1</t>
    <phoneticPr fontId="16" type="noConversion"/>
  </si>
  <si>
    <t>정량평가 C-2</t>
  </si>
  <si>
    <t>정량평가 C-3</t>
  </si>
  <si>
    <t>정량평가 C-4</t>
  </si>
  <si>
    <t>정량평가 D-1</t>
    <phoneticPr fontId="16" type="noConversion"/>
  </si>
  <si>
    <t>정량평가 F-1</t>
    <phoneticPr fontId="16" type="noConversion"/>
  </si>
  <si>
    <t>정량평가 H-1</t>
    <phoneticPr fontId="16" type="noConversion"/>
  </si>
  <si>
    <t>OO회사</t>
    <phoneticPr fontId="16" type="noConversion"/>
  </si>
  <si>
    <t>OO회사</t>
    <phoneticPr fontId="16" type="noConversion"/>
  </si>
  <si>
    <t>정량평가 F-2</t>
    <phoneticPr fontId="16" type="noConversion"/>
  </si>
  <si>
    <t>정량평가 F-3</t>
    <phoneticPr fontId="16" type="noConversion"/>
  </si>
  <si>
    <t>정량평가 F-4</t>
    <phoneticPr fontId="16" type="noConversion"/>
  </si>
  <si>
    <t>정량평가 J-1</t>
    <phoneticPr fontId="16" type="noConversion"/>
  </si>
  <si>
    <t>기술분야</t>
    <phoneticPr fontId="16" type="noConversion"/>
  </si>
  <si>
    <t>재무분야</t>
    <phoneticPr fontId="16" type="noConversion"/>
  </si>
  <si>
    <t>법률분야</t>
    <phoneticPr fontId="16" type="noConversion"/>
  </si>
  <si>
    <t>정량평가 D-2</t>
    <phoneticPr fontId="16" type="noConversion"/>
  </si>
  <si>
    <t>정량평가 D-3</t>
    <phoneticPr fontId="16" type="noConversion"/>
  </si>
  <si>
    <t>정량평가 D-4</t>
    <phoneticPr fontId="16" type="noConversion"/>
  </si>
  <si>
    <t>정량평가 G-1</t>
    <phoneticPr fontId="16" type="noConversion"/>
  </si>
  <si>
    <t>정량평가 G-2</t>
    <phoneticPr fontId="16" type="noConversion"/>
  </si>
  <si>
    <t>정량평가 G-3</t>
    <phoneticPr fontId="16" type="noConversion"/>
  </si>
  <si>
    <t>정량평가 G-4</t>
    <phoneticPr fontId="16" type="noConversion"/>
  </si>
  <si>
    <t>정량평가 H-2</t>
    <phoneticPr fontId="16" type="noConversion"/>
  </si>
  <si>
    <t>정량평가 H-3</t>
    <phoneticPr fontId="16" type="noConversion"/>
  </si>
  <si>
    <t>정량평가 H-4</t>
    <phoneticPr fontId="16" type="noConversion"/>
  </si>
  <si>
    <t>정량평가 K-1</t>
    <phoneticPr fontId="16" type="noConversion"/>
  </si>
  <si>
    <t>정량평가 L-1</t>
    <phoneticPr fontId="16" type="noConversion"/>
  </si>
  <si>
    <t>호주 노샘 모듈러 기숙사 및 직업훈련센터 본 타당성조사</t>
    <phoneticPr fontId="16" type="noConversion"/>
  </si>
  <si>
    <t>시장분야</t>
    <phoneticPr fontId="16" type="noConversion"/>
  </si>
  <si>
    <t>OO회사 / OO회사 / OO회사 / OO회사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</si>
</sst>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176" formatCode="0.0%"/>
    <numFmt numFmtId="177" formatCode="0.0000_);[Red]\(0.0000\)"/>
    <numFmt numFmtId="178" formatCode="0_ "/>
    <numFmt numFmtId="179" formatCode="0.0000_ "/>
    <numFmt numFmtId="180" formatCode="0.0"/>
  </numFmts>
  <fonts count="21" x14ac:knownFonts="1">
    <font>
      <sz val="11"/>
      <color rgb="FF000000"/>
      <name val="맑은 고딕"/>
    </font>
    <font>
      <sz val="11"/>
      <color rgb="FF000000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b/>
      <sz val="14"/>
      <color rgb="FFFFFFFF"/>
      <name val="맑은 고딕"/>
      <family val="3"/>
      <charset val="129"/>
    </font>
    <font>
      <sz val="14"/>
      <color rgb="FFFFFFFF"/>
      <name val="맑은 고딕"/>
      <family val="3"/>
      <charset val="129"/>
    </font>
    <font>
      <i/>
      <sz val="11"/>
      <color rgb="FFFF0000"/>
      <name val="맑은 고딕"/>
      <family val="3"/>
      <charset val="129"/>
    </font>
    <font>
      <b/>
      <i/>
      <sz val="11"/>
      <color rgb="FFFF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vertAlign val="superscript"/>
      <sz val="11"/>
      <color rgb="FF000000"/>
      <name val="맑은 고딕"/>
      <family val="3"/>
      <charset val="129"/>
    </font>
    <font>
      <sz val="9.35"/>
      <color rgb="FF000000"/>
      <name val="맑은 고딕"/>
      <family val="3"/>
      <charset val="129"/>
    </font>
    <font>
      <sz val="9.35"/>
      <color rgb="FFFFFFFF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i/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sz val="11"/>
      <name val="맑은 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9" fontId="15" fillId="0" borderId="0">
      <alignment vertical="center"/>
    </xf>
    <xf numFmtId="41" fontId="15" fillId="0" borderId="0">
      <alignment vertical="center"/>
    </xf>
  </cellStyleXfs>
  <cellXfs count="137">
    <xf numFmtId="0" fontId="0" fillId="0" borderId="0" xfId="0">
      <alignment vertical="center"/>
    </xf>
    <xf numFmtId="41" fontId="0" fillId="0" borderId="0" xfId="2" applyFont="1">
      <alignment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41" fontId="0" fillId="2" borderId="5" xfId="2" applyFont="1" applyFill="1" applyBorder="1" applyAlignment="1">
      <alignment horizontal="center" vertical="center"/>
    </xf>
    <xf numFmtId="176" fontId="0" fillId="2" borderId="5" xfId="1" applyNumberFormat="1" applyFont="1" applyFill="1" applyBorder="1" applyAlignment="1">
      <alignment horizontal="center" vertical="center"/>
    </xf>
    <xf numFmtId="41" fontId="0" fillId="2" borderId="6" xfId="2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41" fontId="2" fillId="0" borderId="0" xfId="2" applyFo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1" fontId="5" fillId="0" borderId="0" xfId="2" applyFont="1">
      <alignment vertical="center"/>
    </xf>
    <xf numFmtId="176" fontId="5" fillId="0" borderId="0" xfId="1" applyNumberFormat="1" applyFont="1" applyAlignment="1">
      <alignment horizontal="center" vertical="center"/>
    </xf>
    <xf numFmtId="41" fontId="5" fillId="0" borderId="0" xfId="2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5" borderId="13" xfId="0" applyFill="1" applyBorder="1">
      <alignment vertical="center"/>
    </xf>
    <xf numFmtId="0" fontId="0" fillId="5" borderId="14" xfId="0" applyFill="1" applyBorder="1">
      <alignment vertical="center"/>
    </xf>
    <xf numFmtId="0" fontId="0" fillId="2" borderId="16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9" fontId="0" fillId="2" borderId="6" xfId="0" applyNumberForma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17" xfId="0" applyFill="1" applyBorder="1" applyAlignment="1">
      <alignment horizontal="center" vertical="center"/>
    </xf>
    <xf numFmtId="0" fontId="9" fillId="4" borderId="18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77" fontId="0" fillId="0" borderId="20" xfId="0" applyNumberFormat="1" applyBorder="1">
      <alignment vertical="center"/>
    </xf>
    <xf numFmtId="0" fontId="0" fillId="0" borderId="0" xfId="0" applyAlignment="1">
      <alignment horizontal="left" vertical="center"/>
    </xf>
    <xf numFmtId="0" fontId="0" fillId="5" borderId="5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10" fillId="0" borderId="0" xfId="0" applyFont="1">
      <alignment vertical="center"/>
    </xf>
    <xf numFmtId="0" fontId="0" fillId="2" borderId="8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9" fontId="0" fillId="2" borderId="10" xfId="0" applyNumberFormat="1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179" fontId="8" fillId="4" borderId="9" xfId="0" applyNumberFormat="1" applyFont="1" applyFill="1" applyBorder="1" applyAlignment="1">
      <alignment horizontal="center" vertical="center"/>
    </xf>
    <xf numFmtId="0" fontId="7" fillId="6" borderId="20" xfId="0" applyFont="1" applyFill="1" applyBorder="1" applyAlignment="1">
      <alignment horizontal="center" vertical="center"/>
    </xf>
    <xf numFmtId="1" fontId="0" fillId="5" borderId="10" xfId="0" applyNumberFormat="1" applyFill="1" applyBorder="1" applyAlignment="1">
      <alignment horizontal="center" vertical="center"/>
    </xf>
    <xf numFmtId="180" fontId="8" fillId="4" borderId="9" xfId="0" applyNumberFormat="1" applyFont="1" applyFill="1" applyBorder="1" applyAlignment="1">
      <alignment horizontal="center" vertical="center"/>
    </xf>
    <xf numFmtId="178" fontId="0" fillId="2" borderId="22" xfId="0" applyNumberFormat="1" applyFill="1" applyBorder="1" applyAlignment="1">
      <alignment horizontal="center" vertical="center"/>
    </xf>
    <xf numFmtId="41" fontId="19" fillId="0" borderId="0" xfId="2" applyFont="1">
      <alignment vertical="center"/>
    </xf>
    <xf numFmtId="9" fontId="2" fillId="0" borderId="0" xfId="0" applyNumberFormat="1" applyFont="1">
      <alignment vertical="center"/>
    </xf>
    <xf numFmtId="41" fontId="19" fillId="0" borderId="0" xfId="2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1" fillId="2" borderId="19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9" fontId="15" fillId="0" borderId="0" xfId="1">
      <alignment vertical="center"/>
    </xf>
    <xf numFmtId="41" fontId="5" fillId="0" borderId="2" xfId="2" applyFont="1" applyBorder="1" applyAlignment="1">
      <alignment horizontal="center" vertical="center"/>
    </xf>
    <xf numFmtId="9" fontId="7" fillId="3" borderId="4" xfId="1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180" fontId="8" fillId="4" borderId="6" xfId="0" applyNumberFormat="1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41" fontId="5" fillId="0" borderId="20" xfId="2" applyFont="1" applyBorder="1">
      <alignment vertical="center"/>
    </xf>
    <xf numFmtId="176" fontId="5" fillId="0" borderId="20" xfId="1" applyNumberFormat="1" applyFont="1" applyBorder="1" applyAlignment="1">
      <alignment horizontal="center" vertical="center"/>
    </xf>
    <xf numFmtId="41" fontId="10" fillId="0" borderId="20" xfId="2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1" fontId="5" fillId="0" borderId="20" xfId="2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180" fontId="0" fillId="3" borderId="20" xfId="0" applyNumberFormat="1" applyFill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0" fontId="18" fillId="0" borderId="29" xfId="0" applyFont="1" applyBorder="1" applyAlignment="1">
      <alignment horizontal="center" vertical="center"/>
    </xf>
    <xf numFmtId="0" fontId="18" fillId="0" borderId="30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176" fontId="5" fillId="0" borderId="20" xfId="0" applyNumberFormat="1" applyFont="1" applyBorder="1" applyAlignment="1">
      <alignment horizontal="center" vertical="center"/>
    </xf>
    <xf numFmtId="176" fontId="0" fillId="0" borderId="31" xfId="1" applyNumberFormat="1" applyFont="1" applyBorder="1" applyAlignment="1">
      <alignment horizontal="center" vertical="center"/>
    </xf>
    <xf numFmtId="176" fontId="0" fillId="0" borderId="12" xfId="1" applyNumberFormat="1" applyFont="1" applyBorder="1" applyAlignment="1">
      <alignment horizontal="center" vertical="center"/>
    </xf>
    <xf numFmtId="176" fontId="0" fillId="0" borderId="4" xfId="1" applyNumberFormat="1" applyFont="1" applyBorder="1" applyAlignment="1">
      <alignment horizontal="center" vertical="center"/>
    </xf>
    <xf numFmtId="180" fontId="0" fillId="0" borderId="19" xfId="0" applyNumberFormat="1" applyBorder="1" applyAlignment="1">
      <alignment horizontal="center" vertical="center"/>
    </xf>
    <xf numFmtId="180" fontId="0" fillId="0" borderId="11" xfId="0" applyNumberFormat="1" applyBorder="1" applyAlignment="1">
      <alignment horizontal="center" vertical="center"/>
    </xf>
    <xf numFmtId="180" fontId="0" fillId="0" borderId="5" xfId="0" applyNumberFormat="1" applyBorder="1" applyAlignment="1">
      <alignment horizontal="center" vertical="center"/>
    </xf>
    <xf numFmtId="9" fontId="17" fillId="0" borderId="19" xfId="1" applyFont="1" applyBorder="1" applyAlignment="1">
      <alignment horizontal="center" vertical="center"/>
    </xf>
    <xf numFmtId="9" fontId="17" fillId="0" borderId="11" xfId="1" applyFont="1" applyBorder="1" applyAlignment="1">
      <alignment horizontal="center" vertical="center"/>
    </xf>
    <xf numFmtId="9" fontId="17" fillId="0" borderId="5" xfId="1" applyFont="1" applyBorder="1" applyAlignment="1">
      <alignment horizontal="center" vertical="center"/>
    </xf>
    <xf numFmtId="180" fontId="8" fillId="4" borderId="18" xfId="0" applyNumberFormat="1" applyFont="1" applyFill="1" applyBorder="1" applyAlignment="1">
      <alignment horizontal="center" vertical="center"/>
    </xf>
    <xf numFmtId="180" fontId="8" fillId="4" borderId="24" xfId="0" applyNumberFormat="1" applyFont="1" applyFill="1" applyBorder="1" applyAlignment="1">
      <alignment horizontal="center" vertical="center"/>
    </xf>
    <xf numFmtId="180" fontId="8" fillId="4" borderId="6" xfId="0" applyNumberFormat="1" applyFont="1" applyFill="1" applyBorder="1" applyAlignment="1">
      <alignment horizontal="center" vertical="center"/>
    </xf>
    <xf numFmtId="0" fontId="18" fillId="7" borderId="28" xfId="0" applyFont="1" applyFill="1" applyBorder="1" applyAlignment="1">
      <alignment horizontal="center" vertical="center"/>
    </xf>
    <xf numFmtId="0" fontId="18" fillId="7" borderId="29" xfId="0" applyFont="1" applyFill="1" applyBorder="1" applyAlignment="1">
      <alignment horizontal="center" vertical="center"/>
    </xf>
    <xf numFmtId="0" fontId="18" fillId="7" borderId="30" xfId="0" applyFont="1" applyFill="1" applyBorder="1" applyAlignment="1">
      <alignment horizontal="center" vertical="center"/>
    </xf>
    <xf numFmtId="9" fontId="17" fillId="0" borderId="20" xfId="1" applyFont="1" applyBorder="1" applyAlignment="1">
      <alignment horizontal="center" vertical="center"/>
    </xf>
    <xf numFmtId="9" fontId="0" fillId="0" borderId="20" xfId="1" applyFont="1" applyBorder="1" applyAlignment="1">
      <alignment horizontal="center" vertical="center"/>
    </xf>
    <xf numFmtId="0" fontId="18" fillId="7" borderId="20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3" fillId="4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/>
    </xf>
    <xf numFmtId="0" fontId="7" fillId="6" borderId="20" xfId="0" applyFont="1" applyFill="1" applyBorder="1" applyAlignment="1">
      <alignment horizontal="center" vertical="center"/>
    </xf>
    <xf numFmtId="0" fontId="0" fillId="0" borderId="20" xfId="0" applyBorder="1" applyAlignment="1">
      <alignment horizontal="left" vertical="center"/>
    </xf>
    <xf numFmtId="177" fontId="7" fillId="3" borderId="20" xfId="0" applyNumberFormat="1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5" borderId="13" xfId="0" applyFont="1" applyFill="1" applyBorder="1" applyAlignment="1">
      <alignment horizontal="center" vertical="center"/>
    </xf>
    <xf numFmtId="0" fontId="7" fillId="5" borderId="14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/>
    </xf>
    <xf numFmtId="0" fontId="11" fillId="5" borderId="14" xfId="0" applyFont="1" applyFill="1" applyBorder="1" applyAlignment="1">
      <alignment horizontal="center" vertical="center"/>
    </xf>
    <xf numFmtId="0" fontId="11" fillId="5" borderId="15" xfId="0" applyFont="1" applyFill="1" applyBorder="1" applyAlignment="1">
      <alignment horizontal="center" vertical="center"/>
    </xf>
    <xf numFmtId="41" fontId="0" fillId="0" borderId="20" xfId="0" applyNumberFormat="1" applyBorder="1" applyAlignment="1">
      <alignment horizontal="center" vertical="center"/>
    </xf>
    <xf numFmtId="41" fontId="20" fillId="0" borderId="20" xfId="0" applyNumberFormat="1" applyFont="1" applyBorder="1" applyAlignment="1">
      <alignment horizontal="center" vertical="center"/>
    </xf>
    <xf numFmtId="0" fontId="1" fillId="5" borderId="32" xfId="0" applyFont="1" applyFill="1" applyBorder="1" applyAlignment="1">
      <alignment horizontal="center" vertical="center" wrapText="1"/>
    </xf>
    <xf numFmtId="41" fontId="5" fillId="0" borderId="1" xfId="2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9" fontId="5" fillId="0" borderId="2" xfId="0" applyNumberFormat="1" applyFont="1" applyBorder="1" applyAlignment="1">
      <alignment horizontal="center" vertical="center"/>
    </xf>
    <xf numFmtId="0" fontId="18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176" fontId="5" fillId="0" borderId="35" xfId="0" applyNumberFormat="1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41" fontId="5" fillId="0" borderId="34" xfId="2" applyFont="1" applyBorder="1" applyAlignment="1">
      <alignment horizontal="center" vertical="center"/>
    </xf>
    <xf numFmtId="9" fontId="5" fillId="0" borderId="34" xfId="0" applyNumberFormat="1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8"/>
  <sheetViews>
    <sheetView showGridLines="0" tabSelected="1" zoomScale="70" zoomScaleNormal="70" zoomScaleSheetLayoutView="75" workbookViewId="0">
      <pane ySplit="6" topLeftCell="A7" activePane="bottomLeft" state="frozen"/>
      <selection pane="bottomLeft" sqref="A1:E1"/>
    </sheetView>
  </sheetViews>
  <sheetFormatPr defaultColWidth="8.625" defaultRowHeight="16.5" x14ac:dyDescent="0.3"/>
  <cols>
    <col min="2" max="2" width="20.75" customWidth="1"/>
    <col min="3" max="3" width="11" bestFit="1" customWidth="1"/>
    <col min="4" max="4" width="62.5" customWidth="1"/>
    <col min="5" max="5" width="17.125" bestFit="1" customWidth="1"/>
    <col min="6" max="6" width="23.75" customWidth="1"/>
    <col min="7" max="7" width="26.75" customWidth="1"/>
    <col min="8" max="8" width="19.75" bestFit="1" customWidth="1"/>
    <col min="9" max="9" width="25.625" customWidth="1"/>
    <col min="10" max="10" width="20.875" customWidth="1"/>
    <col min="11" max="11" width="11.625" bestFit="1" customWidth="1"/>
    <col min="12" max="12" width="19.25" customWidth="1"/>
    <col min="13" max="13" width="13.75" customWidth="1"/>
    <col min="14" max="14" width="15.875" bestFit="1" customWidth="1"/>
    <col min="15" max="15" width="13" bestFit="1" customWidth="1"/>
  </cols>
  <sheetData>
    <row r="1" spans="1:13" ht="30" customHeight="1" x14ac:dyDescent="0.3">
      <c r="A1" s="110" t="s">
        <v>84</v>
      </c>
      <c r="B1" s="111"/>
      <c r="C1" s="111"/>
      <c r="D1" s="111"/>
      <c r="E1" s="111"/>
      <c r="G1" s="52" t="s">
        <v>28</v>
      </c>
      <c r="H1" s="49">
        <v>527000000</v>
      </c>
      <c r="I1" t="s">
        <v>16</v>
      </c>
      <c r="J1" s="39" t="s">
        <v>41</v>
      </c>
    </row>
    <row r="2" spans="1:13" ht="30" customHeight="1" x14ac:dyDescent="0.3">
      <c r="A2" t="s">
        <v>33</v>
      </c>
      <c r="B2" s="112" t="s">
        <v>86</v>
      </c>
      <c r="C2" s="113"/>
      <c r="D2" s="113"/>
      <c r="E2" s="113"/>
      <c r="F2" s="8"/>
      <c r="G2" s="51"/>
    </row>
    <row r="3" spans="1:13" ht="30" customHeight="1" x14ac:dyDescent="0.3">
      <c r="A3" s="114" t="s">
        <v>31</v>
      </c>
      <c r="B3" s="114"/>
      <c r="C3" s="45" t="s">
        <v>11</v>
      </c>
      <c r="D3" s="45" t="s">
        <v>29</v>
      </c>
      <c r="E3" s="45" t="s">
        <v>12</v>
      </c>
      <c r="F3" s="8"/>
      <c r="G3" s="61"/>
      <c r="H3" s="50"/>
    </row>
    <row r="4" spans="1:13" ht="30" customHeight="1" x14ac:dyDescent="0.3">
      <c r="A4" s="115" t="s">
        <v>21</v>
      </c>
      <c r="B4" s="115"/>
      <c r="C4" s="32">
        <v>12</v>
      </c>
      <c r="D4" s="33">
        <f>M26</f>
        <v>12</v>
      </c>
      <c r="E4" s="116">
        <f>SUM(D4:D6)</f>
        <v>30</v>
      </c>
      <c r="F4" s="8"/>
      <c r="G4" s="51"/>
      <c r="H4" s="50"/>
    </row>
    <row r="5" spans="1:13" ht="30" customHeight="1" x14ac:dyDescent="0.3">
      <c r="A5" s="115" t="s">
        <v>8</v>
      </c>
      <c r="B5" s="115"/>
      <c r="C5" s="32">
        <v>10</v>
      </c>
      <c r="D5" s="33">
        <f>+M47</f>
        <v>10</v>
      </c>
      <c r="E5" s="117"/>
      <c r="F5" s="8"/>
      <c r="G5" s="51"/>
      <c r="H5" s="50"/>
    </row>
    <row r="6" spans="1:13" ht="30" customHeight="1" x14ac:dyDescent="0.3">
      <c r="A6" s="115" t="s">
        <v>24</v>
      </c>
      <c r="B6" s="115"/>
      <c r="C6" s="32">
        <v>8</v>
      </c>
      <c r="D6" s="33">
        <f>H56</f>
        <v>8</v>
      </c>
      <c r="E6" s="117"/>
      <c r="F6" s="8"/>
      <c r="G6" s="51"/>
      <c r="H6" s="50"/>
    </row>
    <row r="7" spans="1:13" ht="30" customHeight="1" x14ac:dyDescent="0.3">
      <c r="A7" s="9"/>
      <c r="B7" s="10"/>
      <c r="C7" s="10"/>
      <c r="D7" s="10"/>
      <c r="E7" s="10"/>
      <c r="F7" s="8"/>
      <c r="G7" s="11"/>
    </row>
    <row r="8" spans="1:13" ht="24.95" customHeight="1" x14ac:dyDescent="0.3">
      <c r="A8" s="118" t="s">
        <v>34</v>
      </c>
      <c r="B8" s="119"/>
      <c r="C8" s="120"/>
      <c r="D8" s="121" t="s">
        <v>9</v>
      </c>
      <c r="E8" s="121"/>
      <c r="F8" s="121"/>
      <c r="G8" s="121"/>
      <c r="H8" s="121"/>
      <c r="I8" s="121"/>
      <c r="J8" s="121"/>
      <c r="K8" s="121"/>
      <c r="L8" s="121"/>
      <c r="M8" s="122"/>
    </row>
    <row r="9" spans="1:13" ht="51" customHeight="1" x14ac:dyDescent="0.3">
      <c r="A9" s="28" t="s">
        <v>18</v>
      </c>
      <c r="B9" s="20" t="s">
        <v>10</v>
      </c>
      <c r="C9" s="29" t="s">
        <v>30</v>
      </c>
      <c r="D9" s="30" t="s">
        <v>32</v>
      </c>
      <c r="E9" s="3" t="s">
        <v>25</v>
      </c>
      <c r="F9" s="20" t="s">
        <v>22</v>
      </c>
      <c r="G9" s="35" t="s">
        <v>39</v>
      </c>
      <c r="H9" s="20" t="s">
        <v>26</v>
      </c>
      <c r="I9" s="36" t="s">
        <v>40</v>
      </c>
      <c r="J9" s="37" t="s">
        <v>42</v>
      </c>
      <c r="K9" s="35" t="s">
        <v>6</v>
      </c>
      <c r="L9" s="36" t="s">
        <v>1</v>
      </c>
      <c r="M9" s="38" t="s">
        <v>7</v>
      </c>
    </row>
    <row r="10" spans="1:13" ht="35.1" customHeight="1" x14ac:dyDescent="0.3">
      <c r="A10" s="109" t="s">
        <v>69</v>
      </c>
      <c r="B10" s="82" t="s">
        <v>63</v>
      </c>
      <c r="C10" s="82" t="s">
        <v>51</v>
      </c>
      <c r="D10" s="67" t="s">
        <v>50</v>
      </c>
      <c r="E10" s="67" t="s">
        <v>52</v>
      </c>
      <c r="F10" s="68">
        <v>831668640</v>
      </c>
      <c r="G10" s="69">
        <v>0.47810000000000002</v>
      </c>
      <c r="H10" s="70">
        <f t="shared" ref="H10" si="0">G10*F10</f>
        <v>397620776.78400004</v>
      </c>
      <c r="I10" s="123">
        <f>SUM(H10:H13)</f>
        <v>860725276.78400004</v>
      </c>
      <c r="J10" s="100">
        <f>I10/H$1</f>
        <v>1.6332547946565465</v>
      </c>
      <c r="K10" s="101">
        <v>5</v>
      </c>
      <c r="L10" s="99">
        <f>IF(AND(J10&gt;=1),1,IF(AND(J10&lt;1,J10&gt;=0.7),0.9,IF(AND(J10&lt;0.7,J10&gt;=0.4),0.8,0.7)))</f>
        <v>1</v>
      </c>
      <c r="M10" s="78">
        <f>K10*L10</f>
        <v>5</v>
      </c>
    </row>
    <row r="11" spans="1:13" ht="35.1" customHeight="1" x14ac:dyDescent="0.3">
      <c r="A11" s="109"/>
      <c r="B11" s="82"/>
      <c r="C11" s="82"/>
      <c r="D11" s="67" t="s">
        <v>50</v>
      </c>
      <c r="E11" s="67" t="s">
        <v>53</v>
      </c>
      <c r="F11" s="68">
        <v>467875000</v>
      </c>
      <c r="G11" s="69">
        <v>0.4</v>
      </c>
      <c r="H11" s="70">
        <f t="shared" ref="H11:H13" si="1">F11*G11</f>
        <v>187150000</v>
      </c>
      <c r="I11" s="123"/>
      <c r="J11" s="100"/>
      <c r="K11" s="101"/>
      <c r="L11" s="99"/>
      <c r="M11" s="78"/>
    </row>
    <row r="12" spans="1:13" ht="35.1" customHeight="1" x14ac:dyDescent="0.3">
      <c r="A12" s="109"/>
      <c r="B12" s="82"/>
      <c r="C12" s="82"/>
      <c r="D12" s="67" t="s">
        <v>50</v>
      </c>
      <c r="E12" s="67" t="s">
        <v>54</v>
      </c>
      <c r="F12" s="68">
        <v>1221000000</v>
      </c>
      <c r="G12" s="69">
        <v>4.5045045045045043E-2</v>
      </c>
      <c r="H12" s="70">
        <f t="shared" si="1"/>
        <v>55000000</v>
      </c>
      <c r="I12" s="123"/>
      <c r="J12" s="100"/>
      <c r="K12" s="101"/>
      <c r="L12" s="99"/>
      <c r="M12" s="78"/>
    </row>
    <row r="13" spans="1:13" ht="35.1" customHeight="1" x14ac:dyDescent="0.3">
      <c r="A13" s="109"/>
      <c r="B13" s="82"/>
      <c r="C13" s="82"/>
      <c r="D13" s="67" t="s">
        <v>50</v>
      </c>
      <c r="E13" s="67" t="s">
        <v>55</v>
      </c>
      <c r="F13" s="68">
        <v>220954500</v>
      </c>
      <c r="G13" s="69">
        <v>1</v>
      </c>
      <c r="H13" s="70">
        <f t="shared" si="1"/>
        <v>220954500</v>
      </c>
      <c r="I13" s="123"/>
      <c r="J13" s="100"/>
      <c r="K13" s="101"/>
      <c r="L13" s="99"/>
      <c r="M13" s="78"/>
    </row>
    <row r="14" spans="1:13" ht="35.1" customHeight="1" x14ac:dyDescent="0.3">
      <c r="A14" s="109" t="s">
        <v>70</v>
      </c>
      <c r="B14" s="82" t="s">
        <v>63</v>
      </c>
      <c r="C14" s="82" t="s">
        <v>51</v>
      </c>
      <c r="D14" s="67" t="s">
        <v>50</v>
      </c>
      <c r="E14" s="67" t="s">
        <v>56</v>
      </c>
      <c r="F14" s="68">
        <v>251000000</v>
      </c>
      <c r="G14" s="69">
        <v>1</v>
      </c>
      <c r="H14" s="70">
        <f>G14*F14</f>
        <v>251000000</v>
      </c>
      <c r="I14" s="124">
        <f>SUM(H14:H17)</f>
        <v>21041109800</v>
      </c>
      <c r="J14" s="100">
        <f>I14/H$1</f>
        <v>39.926204554079696</v>
      </c>
      <c r="K14" s="101">
        <v>3</v>
      </c>
      <c r="L14" s="99">
        <f t="shared" ref="L14" si="2">IF(AND(J14&gt;=1),1,IF(AND(J14&lt;1,J14&gt;=0.7),0.9,IF(AND(J14&lt;0.7,J14&gt;=0.4),0.8,0.7)))</f>
        <v>1</v>
      </c>
      <c r="M14" s="78">
        <f t="shared" ref="M14" si="3">K14*L14</f>
        <v>3</v>
      </c>
    </row>
    <row r="15" spans="1:13" ht="35.1" customHeight="1" x14ac:dyDescent="0.3">
      <c r="A15" s="109"/>
      <c r="B15" s="82"/>
      <c r="C15" s="82"/>
      <c r="D15" s="67" t="s">
        <v>50</v>
      </c>
      <c r="E15" s="67" t="s">
        <v>57</v>
      </c>
      <c r="F15" s="68">
        <v>20275000000</v>
      </c>
      <c r="G15" s="69">
        <v>1</v>
      </c>
      <c r="H15" s="70">
        <f t="shared" ref="H15:H17" si="4">G15*F15</f>
        <v>20275000000</v>
      </c>
      <c r="I15" s="124"/>
      <c r="J15" s="100"/>
      <c r="K15" s="101"/>
      <c r="L15" s="99"/>
      <c r="M15" s="78"/>
    </row>
    <row r="16" spans="1:13" ht="35.1" customHeight="1" x14ac:dyDescent="0.3">
      <c r="A16" s="109"/>
      <c r="B16" s="82"/>
      <c r="C16" s="82"/>
      <c r="D16" s="67" t="s">
        <v>50</v>
      </c>
      <c r="E16" s="67" t="s">
        <v>58</v>
      </c>
      <c r="F16" s="68">
        <v>174200000</v>
      </c>
      <c r="G16" s="69">
        <v>1</v>
      </c>
      <c r="H16" s="70">
        <f t="shared" si="4"/>
        <v>174200000</v>
      </c>
      <c r="I16" s="124"/>
      <c r="J16" s="100"/>
      <c r="K16" s="101"/>
      <c r="L16" s="99"/>
      <c r="M16" s="78"/>
    </row>
    <row r="17" spans="1:13" ht="35.1" customHeight="1" x14ac:dyDescent="0.3">
      <c r="A17" s="109"/>
      <c r="B17" s="82"/>
      <c r="C17" s="82"/>
      <c r="D17" s="67" t="s">
        <v>50</v>
      </c>
      <c r="E17" s="67" t="s">
        <v>59</v>
      </c>
      <c r="F17" s="68">
        <v>340909800</v>
      </c>
      <c r="G17" s="69">
        <v>1</v>
      </c>
      <c r="H17" s="70">
        <f t="shared" si="4"/>
        <v>340909800</v>
      </c>
      <c r="I17" s="124"/>
      <c r="J17" s="100"/>
      <c r="K17" s="101"/>
      <c r="L17" s="99"/>
      <c r="M17" s="78"/>
    </row>
    <row r="18" spans="1:13" ht="35.1" customHeight="1" x14ac:dyDescent="0.3">
      <c r="A18" s="79" t="s">
        <v>71</v>
      </c>
      <c r="B18" s="82" t="s">
        <v>63</v>
      </c>
      <c r="C18" s="82" t="s">
        <v>51</v>
      </c>
      <c r="D18" s="67" t="s">
        <v>50</v>
      </c>
      <c r="E18" s="67" t="s">
        <v>60</v>
      </c>
      <c r="F18" s="68">
        <v>957960000</v>
      </c>
      <c r="G18" s="69">
        <v>0.32</v>
      </c>
      <c r="H18" s="70">
        <f>F18*G18</f>
        <v>306547200</v>
      </c>
      <c r="I18" s="124">
        <f>SUM(H18:H21)</f>
        <v>604806275.67999995</v>
      </c>
      <c r="J18" s="100">
        <f>I18/H$1</f>
        <v>1.1476399918026565</v>
      </c>
      <c r="K18" s="96">
        <v>2</v>
      </c>
      <c r="L18" s="99">
        <f t="shared" ref="L18" si="5">IF(AND(J18&gt;=1),1,IF(AND(J18&lt;1,J18&gt;=0.7),0.9,IF(AND(J18&lt;0.7,J18&gt;=0.4),0.8,0.7)))</f>
        <v>1</v>
      </c>
      <c r="M18" s="78">
        <f t="shared" ref="M18" si="6">K18*L18</f>
        <v>2</v>
      </c>
    </row>
    <row r="19" spans="1:13" ht="35.1" customHeight="1" x14ac:dyDescent="0.3">
      <c r="A19" s="80"/>
      <c r="B19" s="82"/>
      <c r="C19" s="82"/>
      <c r="D19" s="67" t="s">
        <v>50</v>
      </c>
      <c r="E19" s="67" t="s">
        <v>72</v>
      </c>
      <c r="F19" s="68">
        <v>732600000</v>
      </c>
      <c r="G19" s="69">
        <v>0.24299999999999999</v>
      </c>
      <c r="H19" s="70">
        <f t="shared" ref="H19:H21" si="7">F19*G19</f>
        <v>178021800</v>
      </c>
      <c r="I19" s="124"/>
      <c r="J19" s="100"/>
      <c r="K19" s="97"/>
      <c r="L19" s="99"/>
      <c r="M19" s="78"/>
    </row>
    <row r="20" spans="1:13" ht="35.1" customHeight="1" x14ac:dyDescent="0.3">
      <c r="A20" s="80"/>
      <c r="B20" s="82"/>
      <c r="C20" s="82"/>
      <c r="D20" s="67" t="s">
        <v>50</v>
      </c>
      <c r="E20" s="67" t="s">
        <v>73</v>
      </c>
      <c r="F20" s="68">
        <v>32581600</v>
      </c>
      <c r="G20" s="69">
        <v>0.16</v>
      </c>
      <c r="H20" s="70">
        <f t="shared" si="7"/>
        <v>5213056</v>
      </c>
      <c r="I20" s="124"/>
      <c r="J20" s="100"/>
      <c r="K20" s="97"/>
      <c r="L20" s="99"/>
      <c r="M20" s="78"/>
    </row>
    <row r="21" spans="1:13" ht="35.1" customHeight="1" x14ac:dyDescent="0.3">
      <c r="A21" s="81"/>
      <c r="B21" s="82"/>
      <c r="C21" s="82"/>
      <c r="D21" s="67" t="s">
        <v>50</v>
      </c>
      <c r="E21" s="67" t="s">
        <v>74</v>
      </c>
      <c r="F21" s="68">
        <v>479267582</v>
      </c>
      <c r="G21" s="69">
        <v>0.24</v>
      </c>
      <c r="H21" s="70">
        <f t="shared" si="7"/>
        <v>115024219.67999999</v>
      </c>
      <c r="I21" s="124"/>
      <c r="J21" s="100"/>
      <c r="K21" s="98"/>
      <c r="L21" s="99"/>
      <c r="M21" s="78"/>
    </row>
    <row r="22" spans="1:13" ht="35.1" customHeight="1" x14ac:dyDescent="0.3">
      <c r="A22" s="79" t="s">
        <v>85</v>
      </c>
      <c r="B22" s="82" t="s">
        <v>63</v>
      </c>
      <c r="C22" s="82" t="s">
        <v>51</v>
      </c>
      <c r="D22" s="67" t="s">
        <v>50</v>
      </c>
      <c r="E22" s="67" t="s">
        <v>60</v>
      </c>
      <c r="F22" s="68">
        <v>957960000</v>
      </c>
      <c r="G22" s="69">
        <v>0.32</v>
      </c>
      <c r="H22" s="70">
        <f>F22*G22</f>
        <v>306547200</v>
      </c>
      <c r="I22" s="124">
        <f>SUM(H22:H25)</f>
        <v>604806275.67999995</v>
      </c>
      <c r="J22" s="100">
        <f>I22/H$1</f>
        <v>1.1476399918026565</v>
      </c>
      <c r="K22" s="96">
        <v>2</v>
      </c>
      <c r="L22" s="99">
        <f t="shared" ref="L22" si="8">IF(AND(J22&gt;=1),1,IF(AND(J22&lt;1,J22&gt;=0.7),0.9,IF(AND(J22&lt;0.7,J22&gt;=0.4),0.8,0.7)))</f>
        <v>1</v>
      </c>
      <c r="M22" s="78">
        <f t="shared" ref="M22" si="9">K22*L22</f>
        <v>2</v>
      </c>
    </row>
    <row r="23" spans="1:13" ht="35.1" customHeight="1" x14ac:dyDescent="0.3">
      <c r="A23" s="80"/>
      <c r="B23" s="82"/>
      <c r="C23" s="82"/>
      <c r="D23" s="67" t="s">
        <v>50</v>
      </c>
      <c r="E23" s="67" t="s">
        <v>72</v>
      </c>
      <c r="F23" s="68">
        <v>732600000</v>
      </c>
      <c r="G23" s="69">
        <v>0.24299999999999999</v>
      </c>
      <c r="H23" s="70">
        <f t="shared" ref="H23:H25" si="10">F23*G23</f>
        <v>178021800</v>
      </c>
      <c r="I23" s="124"/>
      <c r="J23" s="100"/>
      <c r="K23" s="97"/>
      <c r="L23" s="99"/>
      <c r="M23" s="78"/>
    </row>
    <row r="24" spans="1:13" ht="35.1" customHeight="1" x14ac:dyDescent="0.3">
      <c r="A24" s="80"/>
      <c r="B24" s="82"/>
      <c r="C24" s="82"/>
      <c r="D24" s="67" t="s">
        <v>50</v>
      </c>
      <c r="E24" s="67" t="s">
        <v>73</v>
      </c>
      <c r="F24" s="68">
        <v>32581600</v>
      </c>
      <c r="G24" s="69">
        <v>0.16</v>
      </c>
      <c r="H24" s="70">
        <f t="shared" si="10"/>
        <v>5213056</v>
      </c>
      <c r="I24" s="124"/>
      <c r="J24" s="100"/>
      <c r="K24" s="97"/>
      <c r="L24" s="99"/>
      <c r="M24" s="78"/>
    </row>
    <row r="25" spans="1:13" ht="35.1" customHeight="1" x14ac:dyDescent="0.3">
      <c r="A25" s="81"/>
      <c r="B25" s="82"/>
      <c r="C25" s="82"/>
      <c r="D25" s="67" t="s">
        <v>50</v>
      </c>
      <c r="E25" s="67" t="s">
        <v>74</v>
      </c>
      <c r="F25" s="68">
        <v>479267582</v>
      </c>
      <c r="G25" s="69">
        <v>0.24</v>
      </c>
      <c r="H25" s="70">
        <f t="shared" si="10"/>
        <v>115024219.67999999</v>
      </c>
      <c r="I25" s="124"/>
      <c r="J25" s="100"/>
      <c r="K25" s="98"/>
      <c r="L25" s="99"/>
      <c r="M25" s="78"/>
    </row>
    <row r="26" spans="1:13" ht="24.95" customHeight="1" x14ac:dyDescent="0.3">
      <c r="A26" s="12"/>
      <c r="B26" s="34" t="s">
        <v>0</v>
      </c>
      <c r="C26" s="13"/>
      <c r="D26" s="14"/>
      <c r="E26" s="14"/>
      <c r="F26" s="15"/>
      <c r="G26" s="16"/>
      <c r="H26" s="17"/>
      <c r="I26" s="18"/>
      <c r="J26" s="63" t="s">
        <v>17</v>
      </c>
      <c r="K26" s="64">
        <f>SUM(K10:K25)</f>
        <v>12</v>
      </c>
      <c r="L26" s="65"/>
      <c r="M26" s="66">
        <f>SUM(M10:M25)</f>
        <v>12</v>
      </c>
    </row>
    <row r="27" spans="1:13" ht="24.95" customHeight="1" x14ac:dyDescent="0.3">
      <c r="B27" t="s">
        <v>43</v>
      </c>
    </row>
    <row r="28" spans="1:13" ht="24.95" customHeight="1" x14ac:dyDescent="0.3"/>
    <row r="29" spans="1:13" ht="24.95" customHeight="1" x14ac:dyDescent="0.3">
      <c r="A29" s="105" t="s">
        <v>34</v>
      </c>
      <c r="B29" s="106"/>
      <c r="C29" s="108"/>
      <c r="D29" s="103" t="s">
        <v>38</v>
      </c>
      <c r="E29" s="103"/>
      <c r="F29" s="103"/>
      <c r="G29" s="103"/>
      <c r="H29" s="103"/>
      <c r="I29" s="103"/>
      <c r="J29" s="103"/>
      <c r="K29" s="103"/>
      <c r="L29" s="103"/>
      <c r="M29" s="104"/>
    </row>
    <row r="30" spans="1:13" ht="54.75" customHeight="1" x14ac:dyDescent="0.3">
      <c r="A30" s="2" t="s">
        <v>14</v>
      </c>
      <c r="B30" s="3" t="s">
        <v>10</v>
      </c>
      <c r="C30" s="25" t="s">
        <v>35</v>
      </c>
      <c r="D30" s="24" t="s">
        <v>15</v>
      </c>
      <c r="E30" s="19" t="s">
        <v>25</v>
      </c>
      <c r="F30" s="20" t="s">
        <v>22</v>
      </c>
      <c r="G30" s="35" t="s">
        <v>39</v>
      </c>
      <c r="H30" s="20" t="s">
        <v>27</v>
      </c>
      <c r="I30" s="36" t="s">
        <v>19</v>
      </c>
      <c r="J30" s="37" t="s">
        <v>5</v>
      </c>
      <c r="K30" s="20" t="s">
        <v>37</v>
      </c>
      <c r="L30" s="36" t="s">
        <v>2</v>
      </c>
      <c r="M30" s="38" t="s">
        <v>20</v>
      </c>
    </row>
    <row r="31" spans="1:13" ht="35.1" customHeight="1" x14ac:dyDescent="0.3">
      <c r="A31" s="109" t="s">
        <v>69</v>
      </c>
      <c r="B31" s="82" t="s">
        <v>63</v>
      </c>
      <c r="C31" s="83">
        <v>0.3</v>
      </c>
      <c r="D31" s="67" t="s">
        <v>50</v>
      </c>
      <c r="E31" s="67" t="s">
        <v>61</v>
      </c>
      <c r="F31" s="68">
        <v>831668640</v>
      </c>
      <c r="G31" s="69">
        <v>0.47810000000000002</v>
      </c>
      <c r="H31" s="70">
        <v>397661210</v>
      </c>
      <c r="I31" s="70">
        <f>H31*C$31</f>
        <v>119298363</v>
      </c>
      <c r="J31" s="84">
        <f>SUM(I31:I46)/H1</f>
        <v>1.8275532011385198</v>
      </c>
      <c r="K31" s="87">
        <v>10</v>
      </c>
      <c r="L31" s="90">
        <f>IF(AND(J31&gt;=1),1,IF(AND(J31&lt;1,J31&gt;=0.7),0.9,IF(AND(J31&lt;0.7,J31&gt;=0.4),0.8,0.7)))</f>
        <v>1</v>
      </c>
      <c r="M31" s="93">
        <f>K31*L31</f>
        <v>10</v>
      </c>
    </row>
    <row r="32" spans="1:13" ht="35.1" customHeight="1" x14ac:dyDescent="0.3">
      <c r="A32" s="109"/>
      <c r="B32" s="82"/>
      <c r="C32" s="83"/>
      <c r="D32" s="67" t="s">
        <v>50</v>
      </c>
      <c r="E32" s="67" t="s">
        <v>65</v>
      </c>
      <c r="F32" s="68">
        <v>467875000</v>
      </c>
      <c r="G32" s="69">
        <v>0.4</v>
      </c>
      <c r="H32" s="70">
        <f>F32*G32</f>
        <v>187150000</v>
      </c>
      <c r="I32" s="70">
        <f>H32*C$31</f>
        <v>56145000</v>
      </c>
      <c r="J32" s="85"/>
      <c r="K32" s="88"/>
      <c r="L32" s="91"/>
      <c r="M32" s="94"/>
    </row>
    <row r="33" spans="1:13" ht="35.1" customHeight="1" x14ac:dyDescent="0.3">
      <c r="A33" s="109"/>
      <c r="B33" s="82"/>
      <c r="C33" s="83"/>
      <c r="D33" s="67" t="s">
        <v>50</v>
      </c>
      <c r="E33" s="67" t="s">
        <v>66</v>
      </c>
      <c r="F33" s="68">
        <v>1221000000</v>
      </c>
      <c r="G33" s="69">
        <v>4.5045045045045043E-2</v>
      </c>
      <c r="H33" s="70">
        <f>F33*G33</f>
        <v>55000000</v>
      </c>
      <c r="I33" s="70">
        <f>H33*C$31</f>
        <v>16500000</v>
      </c>
      <c r="J33" s="85"/>
      <c r="K33" s="88"/>
      <c r="L33" s="91"/>
      <c r="M33" s="94"/>
    </row>
    <row r="34" spans="1:13" ht="35.1" customHeight="1" x14ac:dyDescent="0.3">
      <c r="A34" s="109"/>
      <c r="B34" s="82"/>
      <c r="C34" s="83"/>
      <c r="D34" s="67" t="s">
        <v>50</v>
      </c>
      <c r="E34" s="67" t="s">
        <v>67</v>
      </c>
      <c r="F34" s="68">
        <v>220954500</v>
      </c>
      <c r="G34" s="69">
        <v>1</v>
      </c>
      <c r="H34" s="70">
        <f t="shared" ref="H34" si="11">F34*G34</f>
        <v>220954500</v>
      </c>
      <c r="I34" s="70">
        <f>H34*C$31</f>
        <v>66286350</v>
      </c>
      <c r="J34" s="85"/>
      <c r="K34" s="88"/>
      <c r="L34" s="91"/>
      <c r="M34" s="94"/>
    </row>
    <row r="35" spans="1:13" ht="35.1" customHeight="1" x14ac:dyDescent="0.3">
      <c r="A35" s="109" t="s">
        <v>70</v>
      </c>
      <c r="B35" s="82" t="s">
        <v>63</v>
      </c>
      <c r="C35" s="83">
        <v>0.3</v>
      </c>
      <c r="D35" s="67" t="s">
        <v>50</v>
      </c>
      <c r="E35" s="67" t="s">
        <v>75</v>
      </c>
      <c r="F35" s="72">
        <v>467875000</v>
      </c>
      <c r="G35" s="69">
        <v>1</v>
      </c>
      <c r="H35" s="70">
        <f t="shared" ref="H35:H36" si="12">F35*G35</f>
        <v>467875000</v>
      </c>
      <c r="I35" s="70">
        <f t="shared" ref="I35:I42" si="13">H35*C$35</f>
        <v>140362500</v>
      </c>
      <c r="J35" s="85"/>
      <c r="K35" s="88"/>
      <c r="L35" s="91"/>
      <c r="M35" s="94"/>
    </row>
    <row r="36" spans="1:13" ht="35.1" customHeight="1" x14ac:dyDescent="0.3">
      <c r="A36" s="109"/>
      <c r="B36" s="82"/>
      <c r="C36" s="83"/>
      <c r="D36" s="67" t="s">
        <v>50</v>
      </c>
      <c r="E36" s="67" t="s">
        <v>76</v>
      </c>
      <c r="F36" s="72">
        <v>443250000</v>
      </c>
      <c r="G36" s="69">
        <v>1</v>
      </c>
      <c r="H36" s="70">
        <f t="shared" si="12"/>
        <v>443250000</v>
      </c>
      <c r="I36" s="70">
        <f t="shared" si="13"/>
        <v>132975000</v>
      </c>
      <c r="J36" s="85"/>
      <c r="K36" s="88"/>
      <c r="L36" s="91"/>
      <c r="M36" s="94"/>
    </row>
    <row r="37" spans="1:13" ht="35.1" customHeight="1" x14ac:dyDescent="0.3">
      <c r="A37" s="109"/>
      <c r="B37" s="82"/>
      <c r="C37" s="83"/>
      <c r="D37" s="67" t="s">
        <v>50</v>
      </c>
      <c r="E37" s="67" t="s">
        <v>77</v>
      </c>
      <c r="F37" s="72">
        <v>621057000</v>
      </c>
      <c r="G37" s="69">
        <v>1</v>
      </c>
      <c r="H37" s="70">
        <v>272183000</v>
      </c>
      <c r="I37" s="70">
        <f t="shared" si="13"/>
        <v>81654900</v>
      </c>
      <c r="J37" s="85"/>
      <c r="K37" s="88"/>
      <c r="L37" s="91"/>
      <c r="M37" s="94"/>
    </row>
    <row r="38" spans="1:13" ht="35.1" customHeight="1" x14ac:dyDescent="0.3">
      <c r="A38" s="109"/>
      <c r="B38" s="82"/>
      <c r="C38" s="83"/>
      <c r="D38" s="67" t="s">
        <v>50</v>
      </c>
      <c r="E38" s="67" t="s">
        <v>78</v>
      </c>
      <c r="F38" s="72">
        <v>669245530</v>
      </c>
      <c r="G38" s="69">
        <v>1</v>
      </c>
      <c r="H38" s="70">
        <v>205800000</v>
      </c>
      <c r="I38" s="70">
        <f t="shared" si="13"/>
        <v>61740000</v>
      </c>
      <c r="J38" s="85"/>
      <c r="K38" s="88"/>
      <c r="L38" s="91"/>
      <c r="M38" s="94"/>
    </row>
    <row r="39" spans="1:13" ht="35.1" customHeight="1" x14ac:dyDescent="0.3">
      <c r="A39" s="79" t="s">
        <v>71</v>
      </c>
      <c r="B39" s="82" t="s">
        <v>63</v>
      </c>
      <c r="C39" s="83">
        <v>0.2</v>
      </c>
      <c r="D39" s="67" t="s">
        <v>50</v>
      </c>
      <c r="E39" s="67" t="s">
        <v>62</v>
      </c>
      <c r="F39" s="72">
        <v>957960000</v>
      </c>
      <c r="G39" s="69">
        <v>0.32</v>
      </c>
      <c r="H39" s="70">
        <v>147020000</v>
      </c>
      <c r="I39" s="70">
        <f t="shared" si="13"/>
        <v>44106000</v>
      </c>
      <c r="J39" s="85"/>
      <c r="K39" s="88"/>
      <c r="L39" s="91"/>
      <c r="M39" s="94"/>
    </row>
    <row r="40" spans="1:13" ht="35.1" customHeight="1" x14ac:dyDescent="0.3">
      <c r="A40" s="80"/>
      <c r="B40" s="82"/>
      <c r="C40" s="83"/>
      <c r="D40" s="67" t="s">
        <v>50</v>
      </c>
      <c r="E40" s="67" t="s">
        <v>79</v>
      </c>
      <c r="F40" s="72">
        <v>732600000</v>
      </c>
      <c r="G40" s="69">
        <v>0.24299999999999999</v>
      </c>
      <c r="H40" s="70">
        <v>178021800</v>
      </c>
      <c r="I40" s="70">
        <f t="shared" si="13"/>
        <v>53406540</v>
      </c>
      <c r="J40" s="85"/>
      <c r="K40" s="88"/>
      <c r="L40" s="91"/>
      <c r="M40" s="94"/>
    </row>
    <row r="41" spans="1:13" ht="35.1" customHeight="1" x14ac:dyDescent="0.3">
      <c r="A41" s="80"/>
      <c r="B41" s="82"/>
      <c r="C41" s="83"/>
      <c r="D41" s="67" t="s">
        <v>50</v>
      </c>
      <c r="E41" s="67" t="s">
        <v>80</v>
      </c>
      <c r="F41" s="72">
        <v>32581600</v>
      </c>
      <c r="G41" s="69">
        <v>0.16</v>
      </c>
      <c r="H41" s="70">
        <v>23678240</v>
      </c>
      <c r="I41" s="70">
        <f t="shared" si="13"/>
        <v>7103472</v>
      </c>
      <c r="J41" s="85"/>
      <c r="K41" s="88"/>
      <c r="L41" s="91"/>
      <c r="M41" s="94"/>
    </row>
    <row r="42" spans="1:13" ht="35.1" customHeight="1" x14ac:dyDescent="0.3">
      <c r="A42" s="81"/>
      <c r="B42" s="82"/>
      <c r="C42" s="83"/>
      <c r="D42" s="67" t="s">
        <v>50</v>
      </c>
      <c r="E42" s="67" t="s">
        <v>81</v>
      </c>
      <c r="F42" s="72">
        <v>479267582</v>
      </c>
      <c r="G42" s="69">
        <v>0.24</v>
      </c>
      <c r="H42" s="70">
        <v>131544000</v>
      </c>
      <c r="I42" s="70">
        <f t="shared" si="13"/>
        <v>39463200</v>
      </c>
      <c r="J42" s="85"/>
      <c r="K42" s="88"/>
      <c r="L42" s="91"/>
      <c r="M42" s="94"/>
    </row>
    <row r="43" spans="1:13" ht="35.1" customHeight="1" x14ac:dyDescent="0.3">
      <c r="A43" s="79" t="s">
        <v>85</v>
      </c>
      <c r="B43" s="82" t="s">
        <v>63</v>
      </c>
      <c r="C43" s="83">
        <v>0.2</v>
      </c>
      <c r="D43" s="67" t="s">
        <v>50</v>
      </c>
      <c r="E43" s="67" t="s">
        <v>62</v>
      </c>
      <c r="F43" s="72">
        <v>957960000</v>
      </c>
      <c r="G43" s="69">
        <v>0.32</v>
      </c>
      <c r="H43" s="70">
        <v>147020000</v>
      </c>
      <c r="I43" s="70">
        <f t="shared" ref="I43:I46" si="14">H43*C$35</f>
        <v>44106000</v>
      </c>
      <c r="J43" s="85"/>
      <c r="K43" s="88"/>
      <c r="L43" s="91"/>
      <c r="M43" s="94"/>
    </row>
    <row r="44" spans="1:13" ht="35.1" customHeight="1" x14ac:dyDescent="0.3">
      <c r="A44" s="80"/>
      <c r="B44" s="82"/>
      <c r="C44" s="83"/>
      <c r="D44" s="67" t="s">
        <v>50</v>
      </c>
      <c r="E44" s="67" t="s">
        <v>79</v>
      </c>
      <c r="F44" s="72">
        <v>732600000</v>
      </c>
      <c r="G44" s="69">
        <v>0.24299999999999999</v>
      </c>
      <c r="H44" s="70">
        <v>178021800</v>
      </c>
      <c r="I44" s="70">
        <f t="shared" si="14"/>
        <v>53406540</v>
      </c>
      <c r="J44" s="85"/>
      <c r="K44" s="88"/>
      <c r="L44" s="91"/>
      <c r="M44" s="94"/>
    </row>
    <row r="45" spans="1:13" ht="35.1" customHeight="1" x14ac:dyDescent="0.3">
      <c r="A45" s="80"/>
      <c r="B45" s="82"/>
      <c r="C45" s="83"/>
      <c r="D45" s="67" t="s">
        <v>50</v>
      </c>
      <c r="E45" s="67" t="s">
        <v>80</v>
      </c>
      <c r="F45" s="72">
        <v>32581600</v>
      </c>
      <c r="G45" s="69">
        <v>0.16</v>
      </c>
      <c r="H45" s="70">
        <v>23678240</v>
      </c>
      <c r="I45" s="70">
        <f t="shared" si="14"/>
        <v>7103472</v>
      </c>
      <c r="J45" s="85"/>
      <c r="K45" s="88"/>
      <c r="L45" s="91"/>
      <c r="M45" s="94"/>
    </row>
    <row r="46" spans="1:13" ht="35.1" customHeight="1" x14ac:dyDescent="0.3">
      <c r="A46" s="81"/>
      <c r="B46" s="82"/>
      <c r="C46" s="83"/>
      <c r="D46" s="67" t="s">
        <v>50</v>
      </c>
      <c r="E46" s="67" t="s">
        <v>81</v>
      </c>
      <c r="F46" s="72">
        <v>479267582</v>
      </c>
      <c r="G46" s="69">
        <v>0.24</v>
      </c>
      <c r="H46" s="70">
        <v>131544000</v>
      </c>
      <c r="I46" s="70">
        <f t="shared" si="14"/>
        <v>39463200</v>
      </c>
      <c r="J46" s="86"/>
      <c r="K46" s="89"/>
      <c r="L46" s="92"/>
      <c r="M46" s="95"/>
    </row>
    <row r="47" spans="1:13" ht="24.95" customHeight="1" x14ac:dyDescent="0.3">
      <c r="A47" s="2"/>
      <c r="B47" s="3" t="s">
        <v>13</v>
      </c>
      <c r="C47" s="27">
        <f>SUM(C31:C46)</f>
        <v>1</v>
      </c>
      <c r="D47" s="26"/>
      <c r="E47" s="3"/>
      <c r="F47" s="4"/>
      <c r="G47" s="5"/>
      <c r="H47" s="4"/>
      <c r="I47" s="6">
        <f>SUM(I31:I46)</f>
        <v>963120537</v>
      </c>
      <c r="J47" s="22"/>
      <c r="K47" s="46">
        <f>SUM(K31)</f>
        <v>10</v>
      </c>
      <c r="L47" s="23"/>
      <c r="M47" s="47">
        <f>SUM(M31)</f>
        <v>10</v>
      </c>
    </row>
    <row r="48" spans="1:13" ht="24.95" customHeight="1" x14ac:dyDescent="0.3">
      <c r="B48" t="s">
        <v>3</v>
      </c>
      <c r="F48" s="1"/>
      <c r="G48" s="7"/>
    </row>
    <row r="49" spans="1:8" ht="24.95" customHeight="1" x14ac:dyDescent="0.3">
      <c r="F49" s="1"/>
      <c r="G49" s="7"/>
    </row>
    <row r="50" spans="1:8" ht="24.95" customHeight="1" x14ac:dyDescent="0.3">
      <c r="A50" s="105" t="s">
        <v>34</v>
      </c>
      <c r="B50" s="106"/>
      <c r="C50" s="107"/>
      <c r="D50" s="102" t="s">
        <v>23</v>
      </c>
      <c r="E50" s="103"/>
      <c r="F50" s="103"/>
      <c r="G50" s="103"/>
      <c r="H50" s="104"/>
    </row>
    <row r="51" spans="1:8" ht="48" customHeight="1" x14ac:dyDescent="0.3">
      <c r="A51" s="21" t="s">
        <v>18</v>
      </c>
      <c r="B51" s="19" t="s">
        <v>10</v>
      </c>
      <c r="C51" s="19" t="s">
        <v>36</v>
      </c>
      <c r="D51" s="60" t="s">
        <v>48</v>
      </c>
      <c r="E51" s="19" t="s">
        <v>25</v>
      </c>
      <c r="F51" s="125" t="s">
        <v>44</v>
      </c>
      <c r="G51" s="53" t="s">
        <v>45</v>
      </c>
      <c r="H51" s="31" t="s">
        <v>46</v>
      </c>
    </row>
    <row r="52" spans="1:8" ht="24.95" customHeight="1" x14ac:dyDescent="0.3">
      <c r="A52" s="58" t="s">
        <v>69</v>
      </c>
      <c r="B52" s="71" t="s">
        <v>64</v>
      </c>
      <c r="C52" s="75">
        <v>0.3</v>
      </c>
      <c r="D52" s="73" t="s">
        <v>47</v>
      </c>
      <c r="E52" s="126" t="s">
        <v>68</v>
      </c>
      <c r="F52" s="77">
        <v>1</v>
      </c>
      <c r="G52" s="54">
        <f>$C$6*F52</f>
        <v>8</v>
      </c>
      <c r="H52" s="55">
        <f>G52*C52</f>
        <v>2.4</v>
      </c>
    </row>
    <row r="53" spans="1:8" ht="24.95" customHeight="1" x14ac:dyDescent="0.3">
      <c r="A53" s="59" t="s">
        <v>70</v>
      </c>
      <c r="B53" s="127" t="s">
        <v>64</v>
      </c>
      <c r="C53" s="76">
        <v>0.3</v>
      </c>
      <c r="D53" s="74" t="s">
        <v>49</v>
      </c>
      <c r="E53" s="62" t="s">
        <v>82</v>
      </c>
      <c r="F53" s="128">
        <v>1</v>
      </c>
      <c r="G53" s="56">
        <f t="shared" ref="G53:G55" si="15">$C$6*F53</f>
        <v>8</v>
      </c>
      <c r="H53" s="57">
        <f t="shared" ref="H53:H55" si="16">G53*C53</f>
        <v>2.4</v>
      </c>
    </row>
    <row r="54" spans="1:8" ht="24.95" customHeight="1" x14ac:dyDescent="0.3">
      <c r="A54" s="59" t="s">
        <v>71</v>
      </c>
      <c r="B54" s="127" t="s">
        <v>63</v>
      </c>
      <c r="C54" s="76">
        <v>0.2</v>
      </c>
      <c r="D54" s="74" t="s">
        <v>49</v>
      </c>
      <c r="E54" s="62" t="s">
        <v>83</v>
      </c>
      <c r="F54" s="128">
        <v>1</v>
      </c>
      <c r="G54" s="56">
        <f t="shared" si="15"/>
        <v>8</v>
      </c>
      <c r="H54" s="57">
        <f t="shared" si="16"/>
        <v>1.6</v>
      </c>
    </row>
    <row r="55" spans="1:8" ht="24.95" customHeight="1" x14ac:dyDescent="0.3">
      <c r="A55" s="129" t="s">
        <v>85</v>
      </c>
      <c r="B55" s="130" t="s">
        <v>63</v>
      </c>
      <c r="C55" s="131">
        <v>0.2</v>
      </c>
      <c r="D55" s="132" t="s">
        <v>49</v>
      </c>
      <c r="E55" s="133" t="s">
        <v>83</v>
      </c>
      <c r="F55" s="134">
        <v>1</v>
      </c>
      <c r="G55" s="135">
        <f t="shared" si="15"/>
        <v>8</v>
      </c>
      <c r="H55" s="136">
        <f t="shared" si="16"/>
        <v>1.6</v>
      </c>
    </row>
    <row r="56" spans="1:8" ht="24.95" customHeight="1" x14ac:dyDescent="0.3">
      <c r="A56" s="40"/>
      <c r="B56" s="41" t="s">
        <v>13</v>
      </c>
      <c r="C56" s="42">
        <f>SUM(C52:C55)</f>
        <v>1</v>
      </c>
      <c r="D56" s="40"/>
      <c r="E56" s="43"/>
      <c r="F56" s="48"/>
      <c r="G56" s="41"/>
      <c r="H56" s="44">
        <f>SUM(H52:H55)</f>
        <v>8</v>
      </c>
    </row>
    <row r="57" spans="1:8" ht="24.95" customHeight="1" x14ac:dyDescent="0.3">
      <c r="B57" t="s">
        <v>4</v>
      </c>
    </row>
    <row r="58" spans="1:8" ht="24.95" customHeight="1" x14ac:dyDescent="0.3">
      <c r="A58" s="34"/>
    </row>
  </sheetData>
  <mergeCells count="61">
    <mergeCell ref="A18:A21"/>
    <mergeCell ref="B18:B21"/>
    <mergeCell ref="C18:C21"/>
    <mergeCell ref="I18:I21"/>
    <mergeCell ref="J18:J21"/>
    <mergeCell ref="J10:J13"/>
    <mergeCell ref="K10:K13"/>
    <mergeCell ref="L10:L13"/>
    <mergeCell ref="M10:M13"/>
    <mergeCell ref="M18:M21"/>
    <mergeCell ref="M14:M17"/>
    <mergeCell ref="A14:A17"/>
    <mergeCell ref="B14:B17"/>
    <mergeCell ref="A1:E1"/>
    <mergeCell ref="B2:E2"/>
    <mergeCell ref="A3:B3"/>
    <mergeCell ref="A4:B4"/>
    <mergeCell ref="E4:E6"/>
    <mergeCell ref="A5:B5"/>
    <mergeCell ref="A6:B6"/>
    <mergeCell ref="A8:C8"/>
    <mergeCell ref="D8:M8"/>
    <mergeCell ref="A10:A13"/>
    <mergeCell ref="B10:B13"/>
    <mergeCell ref="C10:C13"/>
    <mergeCell ref="I10:I13"/>
    <mergeCell ref="I14:I17"/>
    <mergeCell ref="D50:H50"/>
    <mergeCell ref="B35:B38"/>
    <mergeCell ref="C35:C38"/>
    <mergeCell ref="D29:M29"/>
    <mergeCell ref="A50:C50"/>
    <mergeCell ref="A29:C29"/>
    <mergeCell ref="A31:A34"/>
    <mergeCell ref="B31:B34"/>
    <mergeCell ref="C31:C34"/>
    <mergeCell ref="A35:A38"/>
    <mergeCell ref="A39:A42"/>
    <mergeCell ref="B39:B42"/>
    <mergeCell ref="C39:C42"/>
    <mergeCell ref="C14:C17"/>
    <mergeCell ref="K18:K21"/>
    <mergeCell ref="L18:L21"/>
    <mergeCell ref="J14:J17"/>
    <mergeCell ref="K14:K17"/>
    <mergeCell ref="L14:L17"/>
    <mergeCell ref="M22:M25"/>
    <mergeCell ref="A43:A46"/>
    <mergeCell ref="B43:B46"/>
    <mergeCell ref="C43:C46"/>
    <mergeCell ref="J31:J46"/>
    <mergeCell ref="K31:K46"/>
    <mergeCell ref="L31:L46"/>
    <mergeCell ref="M31:M46"/>
    <mergeCell ref="A22:A25"/>
    <mergeCell ref="B22:B25"/>
    <mergeCell ref="C22:C25"/>
    <mergeCell ref="I22:I25"/>
    <mergeCell ref="J22:J25"/>
    <mergeCell ref="K22:K25"/>
    <mergeCell ref="L22:L25"/>
  </mergeCells>
  <phoneticPr fontId="16" type="noConversion"/>
  <pageMargins left="0.69999998807907104" right="0.69999998807907104" top="0.75" bottom="0.75" header="0.30000001192092896" footer="0.30000001192092896"/>
  <pageSetup paperSize="8" scale="46" orientation="landscape" r:id="rId1"/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자체정량평가표</vt:lpstr>
      <vt:lpstr>자체정량평가표!Print_Area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</dc:creator>
  <cp:lastModifiedBy>장 다솔</cp:lastModifiedBy>
  <cp:revision>1</cp:revision>
  <cp:lastPrinted>2023-09-05T23:12:05Z</cp:lastPrinted>
  <dcterms:created xsi:type="dcterms:W3CDTF">2020-08-11T07:59:09Z</dcterms:created>
  <dcterms:modified xsi:type="dcterms:W3CDTF">2025-12-18T01:44:46Z</dcterms:modified>
  <cp:version>1100.0100.01</cp:version>
</cp:coreProperties>
</file>